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西田　恵\Desktop\"/>
    </mc:Choice>
  </mc:AlternateContent>
  <bookViews>
    <workbookView xWindow="2520" yWindow="1908" windowWidth="25728" windowHeight="12756"/>
  </bookViews>
  <sheets>
    <sheet name="紹介判定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2" l="1" a="1"/>
  <c r="C12" i="2" s="1"/>
  <c r="D12" i="2" a="1"/>
  <c r="D12" i="2" s="1"/>
  <c r="C10" i="2" a="1"/>
  <c r="C10" i="2" s="1"/>
  <c r="D10" i="2" a="1"/>
  <c r="D10" i="2" s="1"/>
  <c r="D14" i="2" s="1"/>
  <c r="B14" i="2" s="1" a="1"/>
  <c r="B14" i="2" s="1"/>
  <c r="C4" i="2" a="1"/>
  <c r="C4" i="2" s="1"/>
  <c r="D4" i="2" a="1"/>
  <c r="D4" i="2" s="1"/>
  <c r="C2" i="2" a="1"/>
  <c r="C2" i="2" s="1"/>
  <c r="D2" i="2" a="1"/>
  <c r="D2" i="2" s="1"/>
  <c r="D6" i="2" l="1"/>
  <c r="B6" i="2" s="1" a="1"/>
  <c r="B6" i="2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<sst xmlns="http://schemas.openxmlformats.org/spreadsheetml/2006/main" count="10" uniqueCount="7">
  <si>
    <t>尿アルブミン/Cr比(mg/gCr)</t>
    <rPh sb="0" eb="1">
      <t>ニョウ</t>
    </rPh>
    <rPh sb="9" eb="10">
      <t>ヒ</t>
    </rPh>
    <phoneticPr fontId="1"/>
  </si>
  <si>
    <t>GFR区分(ｍL/分/1.73m^2)</t>
    <rPh sb="3" eb="5">
      <t>クブン</t>
    </rPh>
    <rPh sb="9" eb="10">
      <t>フン</t>
    </rPh>
    <phoneticPr fontId="1"/>
  </si>
  <si>
    <t>腎臓専門医・専門医療機関への紹介</t>
    <rPh sb="0" eb="2">
      <t>ジンゾウ</t>
    </rPh>
    <rPh sb="2" eb="5">
      <t>センモンイ</t>
    </rPh>
    <rPh sb="6" eb="8">
      <t>センモン</t>
    </rPh>
    <rPh sb="8" eb="12">
      <t>イリョウキカン</t>
    </rPh>
    <rPh sb="14" eb="16">
      <t>ショウカイ</t>
    </rPh>
    <phoneticPr fontId="1"/>
  </si>
  <si>
    <t>尿蛋白/Cr比(mg/gCr)</t>
    <rPh sb="0" eb="1">
      <t>ニョウ</t>
    </rPh>
    <rPh sb="1" eb="3">
      <t>タンパク</t>
    </rPh>
    <rPh sb="6" eb="7">
      <t>ヒ</t>
    </rPh>
    <phoneticPr fontId="1"/>
  </si>
  <si>
    <t>区分</t>
    <rPh sb="0" eb="2">
      <t>クブン</t>
    </rPh>
    <phoneticPr fontId="1"/>
  </si>
  <si>
    <t>かかりつけ医から腎臓専門医・専門医療機関への紹介判定（糖尿病）</t>
    <rPh sb="5" eb="6">
      <t>イ</t>
    </rPh>
    <rPh sb="8" eb="10">
      <t>ジンゾウ</t>
    </rPh>
    <rPh sb="10" eb="13">
      <t>センモンイ</t>
    </rPh>
    <rPh sb="14" eb="16">
      <t>センモン</t>
    </rPh>
    <rPh sb="16" eb="20">
      <t>イリョウキカン</t>
    </rPh>
    <rPh sb="22" eb="24">
      <t>ショウカイ</t>
    </rPh>
    <rPh sb="24" eb="26">
      <t>ハンテイ</t>
    </rPh>
    <rPh sb="27" eb="30">
      <t>トウニョウビョウ</t>
    </rPh>
    <phoneticPr fontId="1"/>
  </si>
  <si>
    <t>かかりつけ医から腎臓専門医・専門医療機関への紹介判定（高血圧・腎炎など）</t>
    <rPh sb="5" eb="6">
      <t>イ</t>
    </rPh>
    <rPh sb="8" eb="10">
      <t>ジンゾウ</t>
    </rPh>
    <rPh sb="10" eb="13">
      <t>センモンイ</t>
    </rPh>
    <rPh sb="14" eb="16">
      <t>センモン</t>
    </rPh>
    <rPh sb="16" eb="20">
      <t>イリョウキカン</t>
    </rPh>
    <rPh sb="22" eb="24">
      <t>ショウカイ</t>
    </rPh>
    <rPh sb="24" eb="26">
      <t>ハンテイ</t>
    </rPh>
    <rPh sb="27" eb="30">
      <t>コウケツアツ</t>
    </rPh>
    <rPh sb="31" eb="33">
      <t>ジンエン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</si>
</sst>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14"/>
      <color theme="0"/>
      <name val="ＭＳ ゴシック"/>
      <family val="3"/>
      <charset val="128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</cellXfs>
  <cellStyles count="1">
    <cellStyle name="標準" xfId="0" builtinId="0"/>
  </cellStyles>
  <dxfs count="12">
    <dxf>
      <font>
        <b/>
        <i val="0"/>
        <strike val="0"/>
        <color auto="1"/>
      </font>
      <fill>
        <patternFill>
          <bgColor rgb="FFFF0000"/>
        </patternFill>
      </fill>
    </dxf>
    <dxf>
      <font>
        <b/>
        <i val="0"/>
        <strike val="0"/>
        <color auto="1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b/>
        <i val="0"/>
        <strike val="0"/>
      </font>
      <fill>
        <patternFill>
          <bgColor theme="0" tint="-0.14996795556505021"/>
        </patternFill>
      </fill>
    </dxf>
    <dxf>
      <font>
        <b/>
        <i val="0"/>
        <strike val="0"/>
        <color auto="1"/>
      </font>
      <fill>
        <patternFill>
          <bgColor rgb="FFFF0000"/>
        </patternFill>
      </fill>
    </dxf>
    <dxf>
      <font>
        <b/>
        <i val="0"/>
        <strike val="0"/>
        <color auto="1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b/>
        <i val="0"/>
        <strike val="0"/>
      </font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12" sqref="A12"/>
    </sheetView>
  </sheetViews>
  <sheetFormatPr defaultRowHeight="18" x14ac:dyDescent="0.45"/>
  <cols>
    <col min="1" max="1" width="45.19921875" style="1" bestFit="1" customWidth="1"/>
    <col min="2" max="2" width="73.59765625" style="1" bestFit="1" customWidth="1"/>
    <col min="3" max="3" width="9.19921875" style="2" bestFit="1" customWidth="1"/>
    <col min="4" max="16384" width="8.796875" style="1"/>
  </cols>
  <sheetData>
    <row r="1" spans="1:4" x14ac:dyDescent="0.45">
      <c r="A1" s="10" t="s">
        <v>5</v>
      </c>
      <c r="B1" s="11"/>
      <c r="C1" s="4" t="s">
        <v>4</v>
      </c>
      <c r="D1" s="5"/>
    </row>
    <row r="2" spans="1:4" x14ac:dyDescent="0.45">
      <c r="A2" s="4" t="s">
        <v>0</v>
      </c>
      <c r="B2" s="3">
        <v>25</v>
      </c>
      <c r="C2" s="4" t="str" cm="1">
        <f t="array" ref="C2">_xlfn.IFS(B2&lt;30,"A1",AND(30&lt;=B2,B2&lt;300),"A2",300&lt;=B2,"A3")</f>
        <v>A1</v>
      </c>
      <c r="D2" s="8" cm="1">
        <f t="array" ref="D2">_xlfn.IFS(B2&lt;30,4,AND(30&lt;=B2,B2&lt;300),6,300&lt;=B2,9)</f>
        <v>4</v>
      </c>
    </row>
    <row r="3" spans="1:4" x14ac:dyDescent="0.45">
      <c r="A3" s="6"/>
      <c r="B3" s="5"/>
      <c r="C3" s="6"/>
      <c r="D3" s="8"/>
    </row>
    <row r="4" spans="1:4" x14ac:dyDescent="0.45">
      <c r="A4" s="4" t="s">
        <v>1</v>
      </c>
      <c r="B4" s="3">
        <v>60</v>
      </c>
      <c r="C4" s="9" t="str" cm="1">
        <f t="array" ref="C4">_xlfn.IFS(B4&gt;=90,"G1",AND(60&lt;=B4,B4&lt;90),"G2",AND(45&lt;=B4,B4&lt;60),"G3a",AND(30&lt;=B4,B4&lt;45),"G3b",AND(15&lt;=B4,B4&lt;30),"G4",B4&lt;15,"G5")</f>
        <v>G2</v>
      </c>
      <c r="D4" s="8" cm="1">
        <f t="array" ref="D4">_xlfn.IFS(B4&gt;=90,7,AND(60&lt;=B4,B4&lt;90),8,AND(45&lt;=B4,B4&lt;60),13,AND(30&lt;=B4,B4&lt;45),18,AND(15&lt;=B4,B4&lt;30),27,B4&lt;15,28)</f>
        <v>8</v>
      </c>
    </row>
    <row r="5" spans="1:4" x14ac:dyDescent="0.45">
      <c r="A5" s="6"/>
      <c r="B5" s="5"/>
      <c r="C5" s="6"/>
      <c r="D5" s="8"/>
    </row>
    <row r="6" spans="1:4" x14ac:dyDescent="0.45">
      <c r="A6" s="4" t="s">
        <v>2</v>
      </c>
      <c r="B6" s="4" t="str" cm="1">
        <f t="array" ref="B6">_xlfn.IFS(D6&gt;=100,"　紹介　",AND(60&lt;=D6,D6&lt;=99),"紹介",D6=52,"40歳未満は紹介、40歳以上は生活指導・診療継続",AND(40&lt;D6,D6&lt;50),"血尿＋なら紹介、蛋白尿のみならば生活指導・診療継続",D6&lt;40,"紹介不要")</f>
        <v>紹介不要</v>
      </c>
      <c r="C6" s="6"/>
      <c r="D6" s="8">
        <f>D2*D4</f>
        <v>32</v>
      </c>
    </row>
    <row r="7" spans="1:4" x14ac:dyDescent="0.45">
      <c r="A7" s="7"/>
      <c r="C7" s="6"/>
      <c r="D7" s="7"/>
    </row>
    <row r="8" spans="1:4" x14ac:dyDescent="0.45">
      <c r="A8" s="7"/>
      <c r="C8" s="6"/>
      <c r="D8" s="7"/>
    </row>
    <row r="9" spans="1:4" x14ac:dyDescent="0.45">
      <c r="A9" s="10" t="s">
        <v>6</v>
      </c>
      <c r="B9" s="11"/>
      <c r="C9" s="4" t="s">
        <v>4</v>
      </c>
      <c r="D9" s="5"/>
    </row>
    <row r="10" spans="1:4" x14ac:dyDescent="0.45">
      <c r="A10" s="4" t="s">
        <v>3</v>
      </c>
      <c r="B10" s="3">
        <v>0.1</v>
      </c>
      <c r="C10" s="4" t="str" cm="1">
        <f t="array" ref="C10">_xlfn.IFS(B10&lt;0.15,"A1",AND(0.15&lt;=B10,B10&lt;0.5),"A2",0.5&lt;=B10,"A3")</f>
        <v>A1</v>
      </c>
      <c r="D10" s="8" cm="1">
        <f t="array" ref="D10">_xlfn.IFS(B10&lt;0.15,4,AND(0.15&lt;=B10,B10&lt;0.5),6,0.5&lt;=B10,9)</f>
        <v>4</v>
      </c>
    </row>
    <row r="11" spans="1:4" x14ac:dyDescent="0.45">
      <c r="A11" s="6"/>
      <c r="B11" s="5"/>
      <c r="C11" s="6"/>
      <c r="D11" s="8"/>
    </row>
    <row r="12" spans="1:4" x14ac:dyDescent="0.45">
      <c r="A12" s="4" t="s">
        <v>1</v>
      </c>
      <c r="B12" s="3">
        <v>55</v>
      </c>
      <c r="C12" s="9" t="str" cm="1">
        <f t="array" ref="C12">_xlfn.IFS(B12&gt;=90,"G1",AND(60&lt;=B12,B12&lt;90),"G2",AND(45&lt;=B12,B12&lt;60),"G3a",AND(30&lt;=B12,B12&lt;45),"G3b",AND(15&lt;=B12,B12&lt;30),"G4",B12&lt;15,"G5")</f>
        <v>G3a</v>
      </c>
      <c r="D12" s="8" cm="1">
        <f t="array" ref="D12">_xlfn.IFS(B12&gt;=90,7,AND(60&lt;=B12,B12&lt;90),8,AND(45&lt;=B12,B12&lt;60),13,AND(30&lt;=B12,B12&lt;45),18,AND(15&lt;=B12,B12&lt;30),27,B12&lt;15,28)</f>
        <v>13</v>
      </c>
    </row>
    <row r="13" spans="1:4" x14ac:dyDescent="0.45">
      <c r="A13" s="6"/>
      <c r="B13" s="5"/>
      <c r="C13" s="6"/>
      <c r="D13" s="8"/>
    </row>
    <row r="14" spans="1:4" x14ac:dyDescent="0.45">
      <c r="A14" s="4" t="s">
        <v>2</v>
      </c>
      <c r="B14" s="4" t="str" cm="1">
        <f t="array" ref="B14">_xlfn.IFS(D14&gt;=100,"　紹介　",AND(60&lt;=D14,D14&lt;=99),"紹介",D14=52,"40歳未満は紹介、40歳以上は生活指導・診療継続",AND(40&lt;D14,D14&lt;50),"血尿＋なら紹介、蛋白尿のみならば生活指導・診療継続",D14&lt;40,"紹介不要")</f>
        <v>40歳未満は紹介、40歳以上は生活指導・診療継続</v>
      </c>
      <c r="C14" s="6"/>
      <c r="D14" s="8">
        <f>D10*D12</f>
        <v>52</v>
      </c>
    </row>
  </sheetData>
  <sheetProtection algorithmName="SHA-512" hashValue="FleGk9XMTFxmIPlkWaLh28G1GRV/d2OgG/RDsgsj1BP4sFFbAhQyWXG+y3VIM+LpAhHcu0IjDo5YqpNGVWUwuQ==" saltValue="JDBJctyFSpSdb32cs4GZEw==" spinCount="100000" sheet="1" objects="1" scenarios="1"/>
  <mergeCells count="2">
    <mergeCell ref="A1:B1"/>
    <mergeCell ref="A9:B9"/>
  </mergeCells>
  <phoneticPr fontId="1"/>
  <conditionalFormatting sqref="B6">
    <cfRule type="cellIs" dxfId="11" priority="7" operator="equal">
      <formula>"紹介不要"</formula>
    </cfRule>
    <cfRule type="cellIs" dxfId="10" priority="8" operator="equal">
      <formula>"血尿＋なら紹介、蛋白尿のみならば生活指導・診療継続"</formula>
    </cfRule>
    <cfRule type="cellIs" dxfId="9" priority="9" operator="equal">
      <formula>"40歳未満は紹介、40歳以上は生活指導・診療継続"</formula>
    </cfRule>
    <cfRule type="cellIs" dxfId="8" priority="10" operator="equal">
      <formula>"紹介"</formula>
    </cfRule>
    <cfRule type="cellIs" dxfId="7" priority="11" operator="equal">
      <formula>"　紹介　"</formula>
    </cfRule>
    <cfRule type="cellIs" dxfId="6" priority="12" operator="equal">
      <formula>"""要紹介"""</formula>
    </cfRule>
  </conditionalFormatting>
  <conditionalFormatting sqref="B14">
    <cfRule type="cellIs" dxfId="5" priority="1" operator="equal">
      <formula>"紹介不要"</formula>
    </cfRule>
    <cfRule type="cellIs" dxfId="4" priority="2" operator="equal">
      <formula>"血尿＋なら紹介、蛋白尿のみならば生活指導・診療継続"</formula>
    </cfRule>
    <cfRule type="cellIs" dxfId="3" priority="3" operator="equal">
      <formula>"40歳未満は紹介、40歳以上は生活指導・診療継続"</formula>
    </cfRule>
    <cfRule type="cellIs" dxfId="2" priority="4" operator="equal">
      <formula>"紹介"</formula>
    </cfRule>
    <cfRule type="cellIs" dxfId="1" priority="5" operator="equal">
      <formula>"　紹介　"</formula>
    </cfRule>
    <cfRule type="cellIs" dxfId="0" priority="6" operator="equal">
      <formula>"""要紹介"""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紹介判定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 西口</dc:creator>
  <cp:lastModifiedBy>西田　恵</cp:lastModifiedBy>
  <dcterms:created xsi:type="dcterms:W3CDTF">2025-09-21T11:58:24Z</dcterms:created>
  <dcterms:modified xsi:type="dcterms:W3CDTF">2025-12-09T00:12:00Z</dcterms:modified>
</cp:coreProperties>
</file>